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svg" ContentType="image/svg"/>
  <Override PartName="/xl/media/image3.png" ContentType="image/png"/>
  <Override PartName="/xl/media/image4.svg" ContentType="image/sv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" sheetId="1" state="visible" r:id="rId3"/>
    <sheet name="CALC_AKT" sheetId="2" state="visible" r:id="rId4"/>
  </sheets>
  <definedNames>
    <definedName function="false" hidden="false" name="forg_109Z" vbProcedure="false">CALC_AKT!$H$39</definedName>
    <definedName function="false" hidden="false" name="forg_120Z" vbProcedure="false">CALC_AKT!$I$39</definedName>
    <definedName function="false" hidden="false" name="forg_38Z" vbProcedure="false">CALC_AKT!$C$39</definedName>
    <definedName function="false" hidden="false" name="forg_45Z" vbProcedure="false">CALC_AKT!$D$39</definedName>
    <definedName function="false" hidden="false" name="forg_55Z" vbProcedure="false">CALC_AKT!$E$39</definedName>
    <definedName function="false" hidden="false" name="forg_78Z" vbProcedure="false">CALC_AKT!$F$39</definedName>
    <definedName function="false" hidden="false" name="forg_86Z" vbProcedure="false">CALC_AKT!$G$39:$G$43</definedName>
    <definedName function="false" hidden="false" name="forg_AD" vbProcedure="false">CALC_AKT!$B$39</definedName>
    <definedName function="false" hidden="false" name="forg_AS" vbProcedure="false">CALC_AKT!$A$39</definedName>
    <definedName function="false" hidden="false" name="oszt_109Z" vbProcedure="false">CALC_AKT!$H$33</definedName>
    <definedName function="false" hidden="false" name="oszt_120Z" vbProcedure="false">CALC_AKT!$I$33:$I$35</definedName>
    <definedName function="false" hidden="false" name="oszt_38Z" vbProcedure="false">CALC_AKT!$C$33</definedName>
    <definedName function="false" hidden="false" name="oszt_45Z" vbProcedure="false">CALC_AKT!$D$33</definedName>
    <definedName function="false" hidden="false" name="oszt_55Z" vbProcedure="false">CALC_AKT!$E$33</definedName>
    <definedName function="false" hidden="false" name="oszt_78Z" vbProcedure="false">CALC_AKT!$F$33</definedName>
    <definedName function="false" hidden="false" name="oszt_86Z" vbProcedure="false">CALC_AKT!$G$33:$G$35</definedName>
    <definedName function="false" hidden="false" name="oszt_AD" vbProcedure="false">CALC_AKT!$B$33</definedName>
    <definedName function="false" hidden="false" name="oszt_AS" vbProcedure="false">CALC_AKT!$A$33</definedName>
    <definedName function="false" hidden="false" name="profil" vbProcedure="false">CALC_AKT!$A$32:$I$32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<sst xmlns="http://schemas.openxmlformats.org/spreadsheetml/2006/main" count="89" uniqueCount="37">
  <si>
    <t xml:space="preserve">RÁCS GEOMETRIA</t>
  </si>
  <si>
    <t xml:space="preserve">Lamella típusa</t>
  </si>
  <si>
    <t xml:space="preserve">86Z</t>
  </si>
  <si>
    <t xml:space="preserve">Frissítse a beállításokat, ha nem OK a konfiguráció!</t>
  </si>
  <si>
    <t xml:space="preserve">Függőleges osztás a lamellák között</t>
  </si>
  <si>
    <t xml:space="preserve">Beállítási szög</t>
  </si>
  <si>
    <t xml:space="preserve">A rácsot befogadó nyílás vízszintes mérete</t>
  </si>
  <si>
    <t xml:space="preserve">Rácselemek száma (függőleges kiterjedés)</t>
  </si>
  <si>
    <t xml:space="preserve">ÁRAMLÁSI PARAMÉTEREK</t>
  </si>
  <si>
    <t xml:space="preserve">Térfogatárram</t>
  </si>
  <si>
    <t xml:space="preserve">Levegő sűrűsége</t>
  </si>
  <si>
    <t xml:space="preserve">Levegő kinematikai viszkozitása</t>
  </si>
  <si>
    <t xml:space="preserve">SZÁMÍTOTT ÉRTÉKEK</t>
  </si>
  <si>
    <t xml:space="preserve">A rácsot befogadó nyílás függőleges mérete</t>
  </si>
  <si>
    <t xml:space="preserve">A rácsot befogadó nyílás keresztmetszete</t>
  </si>
  <si>
    <t xml:space="preserve">Vonatkoztatott sebesség</t>
  </si>
  <si>
    <t xml:space="preserve">Veszteségtényező, ξ</t>
  </si>
  <si>
    <t xml:space="preserve">Nyomásesés</t>
  </si>
  <si>
    <t xml:space="preserve">„Kt” érték (OKF-TVMI 3.5:2024.02.01.)</t>
  </si>
  <si>
    <t xml:space="preserve">Előírt nyomásesés</t>
  </si>
  <si>
    <t xml:space="preserve">jelölő</t>
  </si>
  <si>
    <t xml:space="preserve">profil</t>
  </si>
  <si>
    <t xml:space="preserve">osztás</t>
  </si>
  <si>
    <t xml:space="preserve">forgatás</t>
  </si>
  <si>
    <t xml:space="preserve">profil magasság</t>
  </si>
  <si>
    <t xml:space="preserve">a</t>
  </si>
  <si>
    <t xml:space="preserve">b</t>
  </si>
  <si>
    <t xml:space="preserve">c</t>
  </si>
  <si>
    <t xml:space="preserve">d</t>
  </si>
  <si>
    <t xml:space="preserve">AS</t>
  </si>
  <si>
    <t xml:space="preserve">AD</t>
  </si>
  <si>
    <t xml:space="preserve">38Z</t>
  </si>
  <si>
    <t xml:space="preserve">45Z</t>
  </si>
  <si>
    <t xml:space="preserve">55Z</t>
  </si>
  <si>
    <t xml:space="preserve">78Z</t>
  </si>
  <si>
    <t xml:space="preserve">109Z</t>
  </si>
  <si>
    <t xml:space="preserve">120Z</t>
  </si>
</sst>
</file>

<file path=xl/styles.xml><?xml version="1.0" encoding="utf-8"?>
<styleSheet xmlns="http://schemas.openxmlformats.org/spreadsheetml/2006/main">
  <numFmts count="16">
    <numFmt numFmtId="164" formatCode="General"/>
    <numFmt numFmtId="165" formatCode="General"/>
    <numFmt numFmtId="166" formatCode="General&quot; mm&quot;"/>
    <numFmt numFmtId="167" formatCode="General&quot; ˚&quot;"/>
    <numFmt numFmtId="168" formatCode="General&quot; m&quot;"/>
    <numFmt numFmtId="169" formatCode="0&quot; db&quot;"/>
    <numFmt numFmtId="170" formatCode="0&quot; m^3/h&quot;"/>
    <numFmt numFmtId="171" formatCode="0.00&quot; kg/m^3&quot;"/>
    <numFmt numFmtId="172" formatCode="0.00E+00&quot; m^2/s&quot;"/>
    <numFmt numFmtId="173" formatCode="0.000&quot; m&quot;"/>
    <numFmt numFmtId="174" formatCode="0.000&quot;m^2&quot;"/>
    <numFmt numFmtId="175" formatCode="0.00&quot; m/s&quot;"/>
    <numFmt numFmtId="176" formatCode="0.0"/>
    <numFmt numFmtId="177" formatCode="0&quot; Pa&quot;"/>
    <numFmt numFmtId="178" formatCode="0.000"/>
    <numFmt numFmtId="179" formatCode="0.000&quot; m^2&quot;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C9211E"/>
        <bgColor rgb="FF993366"/>
      </patternFill>
    </fill>
    <fill>
      <patternFill patternType="solid">
        <fgColor rgb="FFDDE8CB"/>
        <bgColor rgb="FFFFDBB6"/>
      </patternFill>
    </fill>
    <fill>
      <patternFill patternType="solid">
        <fgColor rgb="FFFFDBB6"/>
        <bgColor rgb="FFDDE8C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false" applyBorder="false" applyAlignment="false" applyProtection="false"/>
    <xf numFmtId="164" fontId="0" fillId="3" borderId="0" applyFont="fals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0" fillId="4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4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0" fillId="4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0" fillId="4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0" fillId="5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0" fillId="5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0" fillId="5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0" fillId="5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7" fontId="0" fillId="5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8" fontId="0" fillId="5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7" fontId="0" fillId="4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9" fontId="0" fillId="5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OK" xfId="20"/>
    <cellStyle name="NEMOK" xfId="21"/>
  </cellStyles>
  <dxfs count="2">
    <dxf>
      <fill>
        <patternFill>
          <bgColor rgb="FF127622"/>
        </patternFill>
      </fill>
    </dxf>
    <dxf>
      <fill>
        <patternFill>
          <bgColor rgb="FFC9211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svg"/><Relationship Id="rId3" Type="http://schemas.openxmlformats.org/officeDocument/2006/relationships/image" Target="../media/image3.png"/><Relationship Id="rId4" Type="http://schemas.openxmlformats.org/officeDocument/2006/relationships/image" Target="../media/image4.sv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13</xdr:col>
      <xdr:colOff>257400</xdr:colOff>
      <xdr:row>4</xdr:row>
      <xdr:rowOff>262440</xdr:rowOff>
    </xdr:to>
    <xdr:pic>
      <xdr:nvPicPr>
        <xdr:cNvPr id="0" name="Kép 1" descr=""/>
        <xdr:cNvPicPr/>
      </xdr:nvPicPr>
      <xdr:blipFill>
        <a:blip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/>
      </xdr:blipFill>
      <xdr:spPr>
        <a:xfrm>
          <a:off x="0" y="0"/>
          <a:ext cx="13062240" cy="912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10080</xdr:colOff>
      <xdr:row>29</xdr:row>
      <xdr:rowOff>77040</xdr:rowOff>
    </xdr:from>
    <xdr:to>
      <xdr:col>13</xdr:col>
      <xdr:colOff>267480</xdr:colOff>
      <xdr:row>35</xdr:row>
      <xdr:rowOff>14400</xdr:rowOff>
    </xdr:to>
    <xdr:pic>
      <xdr:nvPicPr>
        <xdr:cNvPr id="1" name="Kép 2" descr=""/>
        <xdr:cNvPicPr/>
      </xdr:nvPicPr>
      <xdr:blipFill>
        <a:blip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/>
      </xdr:blipFill>
      <xdr:spPr>
        <a:xfrm>
          <a:off x="10080" y="5609160"/>
          <a:ext cx="13062240" cy="912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5:G5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11.53515625" defaultRowHeight="12.8" zeroHeight="false" outlineLevelRow="0" outlineLevelCol="0"/>
  <cols>
    <col collapsed="false" customWidth="false" hidden="false" outlineLevel="0" max="2" min="1" style="1" width="11.53"/>
    <col collapsed="false" customWidth="true" hidden="false" outlineLevel="0" max="3" min="3" style="1" width="41.88"/>
    <col collapsed="false" customWidth="true" hidden="false" outlineLevel="0" max="4" min="4" style="1" width="14.05"/>
    <col collapsed="false" customWidth="true" hidden="false" outlineLevel="0" max="5" min="5" style="1" width="10.43"/>
    <col collapsed="false" customWidth="false" hidden="false" outlineLevel="0" max="16384" min="6" style="1" width="11.53"/>
  </cols>
  <sheetData>
    <row r="5" customFormat="false" ht="30.55" hidden="false" customHeight="true" outlineLevel="0" collapsed="false"/>
    <row r="6" customFormat="false" ht="28.35" hidden="false" customHeight="true" outlineLevel="0" collapsed="false">
      <c r="C6" s="2" t="s">
        <v>0</v>
      </c>
    </row>
    <row r="7" customFormat="false" ht="12.8" hidden="false" customHeight="true" outlineLevel="0" collapsed="false">
      <c r="C7" s="3" t="s">
        <v>1</v>
      </c>
      <c r="D7" s="4" t="s">
        <v>2</v>
      </c>
      <c r="E7" s="5" t="str">
        <f aca="false">IF(CALC_AKT!$K$2="NOK","KONFIG NEM OK!","KONFIG OK")</f>
        <v>KONFIG OK</v>
      </c>
      <c r="F7" s="6" t="s">
        <v>3</v>
      </c>
      <c r="G7" s="6"/>
    </row>
    <row r="8" customFormat="false" ht="12.8" hidden="false" customHeight="false" outlineLevel="0" collapsed="false">
      <c r="C8" s="3" t="s">
        <v>4</v>
      </c>
      <c r="D8" s="7" t="n">
        <v>50</v>
      </c>
      <c r="E8" s="5"/>
      <c r="F8" s="5"/>
      <c r="G8" s="6"/>
    </row>
    <row r="9" customFormat="false" ht="12.8" hidden="false" customHeight="false" outlineLevel="0" collapsed="false">
      <c r="C9" s="3" t="s">
        <v>5</v>
      </c>
      <c r="D9" s="8" t="n">
        <v>20</v>
      </c>
      <c r="E9" s="5"/>
      <c r="F9" s="5"/>
      <c r="G9" s="6"/>
    </row>
    <row r="10" customFormat="false" ht="12.8" hidden="false" customHeight="false" outlineLevel="0" collapsed="false">
      <c r="C10" s="3" t="s">
        <v>6</v>
      </c>
      <c r="D10" s="9" t="n">
        <v>1</v>
      </c>
    </row>
    <row r="11" customFormat="false" ht="12.8" hidden="false" customHeight="false" outlineLevel="0" collapsed="false">
      <c r="C11" s="3" t="s">
        <v>7</v>
      </c>
      <c r="D11" s="10" t="n">
        <v>10</v>
      </c>
    </row>
    <row r="12" customFormat="false" ht="12.8" hidden="false" customHeight="false" outlineLevel="0" collapsed="false">
      <c r="C12" s="3"/>
      <c r="D12" s="3"/>
    </row>
    <row r="13" customFormat="false" ht="28.35" hidden="false" customHeight="true" outlineLevel="0" collapsed="false">
      <c r="C13" s="2" t="s">
        <v>8</v>
      </c>
      <c r="D13" s="3"/>
    </row>
    <row r="14" customFormat="false" ht="12.8" hidden="false" customHeight="false" outlineLevel="0" collapsed="false">
      <c r="C14" s="3" t="s">
        <v>9</v>
      </c>
      <c r="D14" s="11" t="n">
        <v>3620</v>
      </c>
    </row>
    <row r="15" customFormat="false" ht="12.8" hidden="false" customHeight="false" outlineLevel="0" collapsed="false">
      <c r="C15" s="3" t="s">
        <v>10</v>
      </c>
      <c r="D15" s="12" t="n">
        <v>1.23</v>
      </c>
    </row>
    <row r="16" customFormat="false" ht="12.8" hidden="false" customHeight="false" outlineLevel="0" collapsed="false">
      <c r="C16" s="3" t="s">
        <v>11</v>
      </c>
      <c r="D16" s="13" t="n">
        <v>1.5E-005</v>
      </c>
    </row>
    <row r="17" customFormat="false" ht="12.8" hidden="false" customHeight="false" outlineLevel="0" collapsed="false">
      <c r="C17" s="3"/>
      <c r="D17" s="3"/>
    </row>
    <row r="18" customFormat="false" ht="28.35" hidden="false" customHeight="true" outlineLevel="0" collapsed="false">
      <c r="C18" s="2" t="s">
        <v>12</v>
      </c>
      <c r="D18" s="2"/>
    </row>
    <row r="19" customFormat="false" ht="12.8" hidden="false" customHeight="false" outlineLevel="0" collapsed="false">
      <c r="C19" s="3" t="s">
        <v>13</v>
      </c>
      <c r="D19" s="14" t="n">
        <f aca="false">CALC_AKT!$O$2+(INT($D$11)-1)*CALC_AKT!$M$2/1000</f>
        <v>0.488825927310352</v>
      </c>
    </row>
    <row r="20" customFormat="false" ht="12.8" hidden="false" customHeight="false" outlineLevel="0" collapsed="false">
      <c r="C20" s="3" t="s">
        <v>14</v>
      </c>
      <c r="D20" s="15" t="n">
        <f aca="false">$D$10*$D$19</f>
        <v>0.488825927310352</v>
      </c>
    </row>
    <row r="21" customFormat="false" ht="12.8" hidden="false" customHeight="false" outlineLevel="0" collapsed="false">
      <c r="C21" s="3" t="s">
        <v>15</v>
      </c>
      <c r="D21" s="16" t="n">
        <f aca="false">$D$14/3600/$D$20</f>
        <v>2.05708310336235</v>
      </c>
    </row>
    <row r="22" customFormat="false" ht="12.8" hidden="false" customHeight="false" outlineLevel="0" collapsed="false">
      <c r="C22" s="3" t="s">
        <v>16</v>
      </c>
      <c r="D22" s="17" t="n">
        <f aca="false">CALC_AKT!$P$2/(CALC_AKT!$Q$2*INT($D$11)+CALC_AKT!$R$2)+CALC_AKT!$S$2</f>
        <v>2.01879125619834</v>
      </c>
    </row>
    <row r="23" customFormat="false" ht="12.8" hidden="false" customHeight="false" outlineLevel="0" collapsed="false">
      <c r="C23" s="3" t="s">
        <v>17</v>
      </c>
      <c r="D23" s="18" t="n">
        <f aca="false">$D$15/2*$D$21^2*$D$22</f>
        <v>5.25375969859107</v>
      </c>
    </row>
    <row r="24" customFormat="false" ht="12.8" hidden="false" customHeight="false" outlineLevel="0" collapsed="false">
      <c r="C24" s="3" t="s">
        <v>18</v>
      </c>
      <c r="D24" s="19" t="n">
        <f aca="false">SQRT((CALC!$D$15/2)*$D$21^2/$D$23)</f>
        <v>0.703808151424452</v>
      </c>
    </row>
    <row r="37" customFormat="false" ht="28.35" hidden="false" customHeight="true" outlineLevel="0" collapsed="false">
      <c r="C37" s="2" t="s">
        <v>0</v>
      </c>
    </row>
    <row r="38" customFormat="false" ht="12.8" hidden="false" customHeight="true" outlineLevel="0" collapsed="false">
      <c r="C38" s="3" t="s">
        <v>1</v>
      </c>
      <c r="D38" s="4" t="s">
        <v>2</v>
      </c>
      <c r="E38" s="5" t="str">
        <f aca="false">IF(CALC_AKT!$K$3="NOK","KONFIG NEM OK!","KONFIG OK")</f>
        <v>KONFIG OK</v>
      </c>
      <c r="F38" s="6" t="s">
        <v>3</v>
      </c>
      <c r="G38" s="6"/>
    </row>
    <row r="39" customFormat="false" ht="12.8" hidden="false" customHeight="false" outlineLevel="0" collapsed="false">
      <c r="C39" s="3" t="s">
        <v>4</v>
      </c>
      <c r="D39" s="7" t="n">
        <v>100</v>
      </c>
      <c r="E39" s="5"/>
      <c r="F39" s="5"/>
      <c r="G39" s="6"/>
    </row>
    <row r="40" customFormat="false" ht="12.8" hidden="false" customHeight="false" outlineLevel="0" collapsed="false">
      <c r="C40" s="3" t="s">
        <v>5</v>
      </c>
      <c r="D40" s="8" t="n">
        <v>50</v>
      </c>
      <c r="E40" s="5"/>
      <c r="F40" s="5"/>
      <c r="G40" s="6"/>
    </row>
    <row r="41" customFormat="false" ht="12.8" hidden="false" customHeight="false" outlineLevel="0" collapsed="false">
      <c r="C41" s="3" t="s">
        <v>7</v>
      </c>
      <c r="D41" s="10" t="n">
        <v>10</v>
      </c>
    </row>
    <row r="42" customFormat="false" ht="12.8" hidden="false" customHeight="false" outlineLevel="0" collapsed="false">
      <c r="C42" s="3"/>
    </row>
    <row r="43" customFormat="false" ht="28.35" hidden="false" customHeight="true" outlineLevel="0" collapsed="false">
      <c r="C43" s="2" t="s">
        <v>8</v>
      </c>
    </row>
    <row r="44" customFormat="false" ht="12.8" hidden="false" customHeight="false" outlineLevel="0" collapsed="false">
      <c r="C44" s="3" t="s">
        <v>9</v>
      </c>
      <c r="D44" s="11" t="n">
        <v>3620</v>
      </c>
    </row>
    <row r="45" customFormat="false" ht="12.8" hidden="false" customHeight="false" outlineLevel="0" collapsed="false">
      <c r="C45" s="3" t="s">
        <v>19</v>
      </c>
      <c r="D45" s="20" t="n">
        <v>4</v>
      </c>
    </row>
    <row r="46" customFormat="false" ht="12.8" hidden="false" customHeight="false" outlineLevel="0" collapsed="false">
      <c r="C46" s="3" t="s">
        <v>10</v>
      </c>
      <c r="D46" s="12" t="n">
        <v>1.23</v>
      </c>
    </row>
    <row r="47" customFormat="false" ht="12.8" hidden="false" customHeight="false" outlineLevel="0" collapsed="false">
      <c r="C47" s="3" t="s">
        <v>11</v>
      </c>
      <c r="D47" s="13" t="n">
        <v>1.5E-005</v>
      </c>
    </row>
    <row r="48" customFormat="false" ht="12.8" hidden="false" customHeight="false" outlineLevel="0" collapsed="false">
      <c r="C48" s="3"/>
    </row>
    <row r="49" customFormat="false" ht="28.35" hidden="false" customHeight="true" outlineLevel="0" collapsed="false">
      <c r="C49" s="2" t="s">
        <v>12</v>
      </c>
    </row>
    <row r="50" customFormat="false" ht="12.8" hidden="false" customHeight="false" outlineLevel="0" collapsed="false">
      <c r="C50" s="3" t="s">
        <v>13</v>
      </c>
      <c r="D50" s="14" t="n">
        <f aca="false">CALC_AKT!$O$3+(INT($D$41)-1)*CALC_AKT!$M$3/1000</f>
        <v>0.972535446850743</v>
      </c>
    </row>
    <row r="51" customFormat="false" ht="12.8" hidden="false" customHeight="false" outlineLevel="0" collapsed="false">
      <c r="C51" s="3" t="s">
        <v>6</v>
      </c>
      <c r="D51" s="14" t="n">
        <f aca="false">D52/D50</f>
        <v>1.07331914223289</v>
      </c>
    </row>
    <row r="52" customFormat="false" ht="12.8" hidden="false" customHeight="false" outlineLevel="0" collapsed="false">
      <c r="C52" s="3" t="s">
        <v>14</v>
      </c>
      <c r="D52" s="21" t="n">
        <f aca="false">$D$44/$D$53/3600</f>
        <v>1.04384091160492</v>
      </c>
    </row>
    <row r="53" customFormat="false" ht="12.8" hidden="false" customHeight="false" outlineLevel="0" collapsed="false">
      <c r="C53" s="3" t="s">
        <v>15</v>
      </c>
      <c r="D53" s="16" t="n">
        <f aca="false">SQRT(2*$D$45/$D$46/$D$54)</f>
        <v>0.963322613988656</v>
      </c>
    </row>
    <row r="54" customFormat="false" ht="12.8" hidden="false" customHeight="false" outlineLevel="0" collapsed="false">
      <c r="C54" s="3" t="s">
        <v>16</v>
      </c>
      <c r="D54" s="17" t="n">
        <f aca="false">CALC_AKT!$P$3/(CALC_AKT!$Q$3*INT($D$41)+CALC_AKT!$R$3)+CALC_AKT!$S$3</f>
        <v>7.0087628382612</v>
      </c>
    </row>
    <row r="55" customFormat="false" ht="12.8" hidden="false" customHeight="false" outlineLevel="0" collapsed="false">
      <c r="C55" s="3" t="s">
        <v>18</v>
      </c>
      <c r="D55" s="19" t="n">
        <f aca="false">SQRT(($D$46/2)*$D$53^2/$D$45)</f>
        <v>0.377728120495579</v>
      </c>
    </row>
  </sheetData>
  <sheetProtection sheet="true" objects="true" scenarios="true"/>
  <mergeCells count="4">
    <mergeCell ref="E7:E9"/>
    <mergeCell ref="F7:G9"/>
    <mergeCell ref="E38:E40"/>
    <mergeCell ref="F38:G40"/>
  </mergeCells>
  <conditionalFormatting sqref="E7 E38">
    <cfRule type="cellIs" priority="2" operator="equal" aboveAverage="0" equalAverage="0" bottom="0" percent="0" rank="0" text="" dxfId="0">
      <formula>"KONFIG OK"</formula>
    </cfRule>
    <cfRule type="cellIs" priority="3" operator="equal" aboveAverage="0" equalAverage="0" bottom="0" percent="0" rank="0" text="" dxfId="1">
      <formula>"KONFIG NEM OK!"</formula>
    </cfRule>
  </conditionalFormatting>
  <dataValidations count="6">
    <dataValidation allowBlank="true" errorStyle="stop" operator="equal" showDropDown="false" showErrorMessage="true" showInputMessage="false" sqref="D7" type="list">
      <formula1>profil</formula1>
      <formula2>0</formula2>
    </dataValidation>
    <dataValidation allowBlank="true" errorStyle="stop" operator="equal" showDropDown="false" showErrorMessage="true" showInputMessage="false" sqref="D8" type="list">
      <formula1>INDIRECT(CONCATENATE("oszt_",D7))</formula1>
      <formula2>0</formula2>
    </dataValidation>
    <dataValidation allowBlank="true" errorStyle="stop" operator="equal" showDropDown="false" showErrorMessage="true" showInputMessage="false" sqref="D9" type="list">
      <formula1>INDIRECT(CONCATENATE("forg_",D7))</formula1>
      <formula2>0</formula2>
    </dataValidation>
    <dataValidation allowBlank="true" errorStyle="stop" operator="equal" showDropDown="false" showErrorMessage="true" showInputMessage="false" sqref="D38" type="list">
      <formula1>profil</formula1>
      <formula2>0</formula2>
    </dataValidation>
    <dataValidation allowBlank="true" errorStyle="stop" operator="equal" showDropDown="false" showErrorMessage="true" showInputMessage="false" sqref="D39" type="list">
      <formula1>INDIRECT(CONCATENATE("oszt_",D38))</formula1>
      <formula2>0</formula2>
    </dataValidation>
    <dataValidation allowBlank="true" errorStyle="stop" operator="equal" showDropDown="false" showErrorMessage="true" showInputMessage="false" sqref="D40" type="list">
      <formula1>INDIRECT(CONCATENATE("forg_",D38))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&amp;COldal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1" activeCellId="0" sqref="J11"/>
    </sheetView>
  </sheetViews>
  <sheetFormatPr defaultColWidth="11.53515625" defaultRowHeight="12.8" zeroHeight="false" outlineLevelRow="0" outlineLevelCol="0"/>
  <cols>
    <col collapsed="false" customWidth="false" hidden="false" outlineLevel="0" max="16384" min="1" style="1" width="11.53"/>
  </cols>
  <sheetData>
    <row r="1" s="22" customFormat="true" ht="32.8" hidden="false" customHeight="true" outlineLevel="0" collapsed="false">
      <c r="A1" s="22" t="s">
        <v>20</v>
      </c>
      <c r="B1" s="23" t="s">
        <v>21</v>
      </c>
      <c r="C1" s="23" t="s">
        <v>22</v>
      </c>
      <c r="D1" s="23" t="s">
        <v>23</v>
      </c>
      <c r="E1" s="23" t="s">
        <v>24</v>
      </c>
      <c r="F1" s="23" t="s">
        <v>25</v>
      </c>
      <c r="G1" s="23" t="s">
        <v>26</v>
      </c>
      <c r="H1" s="23" t="s">
        <v>27</v>
      </c>
      <c r="I1" s="23" t="s">
        <v>28</v>
      </c>
      <c r="J1" s="23"/>
      <c r="K1" s="23"/>
      <c r="L1" s="23" t="s">
        <v>21</v>
      </c>
      <c r="M1" s="23" t="s">
        <v>22</v>
      </c>
      <c r="N1" s="23" t="s">
        <v>23</v>
      </c>
      <c r="O1" s="23" t="s">
        <v>24</v>
      </c>
      <c r="P1" s="23" t="s">
        <v>25</v>
      </c>
      <c r="Q1" s="23" t="s">
        <v>26</v>
      </c>
      <c r="R1" s="23" t="s">
        <v>27</v>
      </c>
      <c r="S1" s="23" t="s">
        <v>28</v>
      </c>
    </row>
    <row r="2" customFormat="false" ht="12.8" hidden="false" customHeight="false" outlineLevel="0" collapsed="false">
      <c r="A2" s="1" t="str">
        <f aca="false">CONCATENATE(B2,C2,D2)</f>
        <v>AS1500</v>
      </c>
      <c r="B2" s="1" t="s">
        <v>29</v>
      </c>
      <c r="C2" s="1" t="n">
        <v>150</v>
      </c>
      <c r="D2" s="1" t="n">
        <v>0</v>
      </c>
      <c r="E2" s="1" t="n">
        <v>0.235</v>
      </c>
      <c r="F2" s="1" t="n">
        <v>780097</v>
      </c>
      <c r="G2" s="1" t="n">
        <v>19977.1</v>
      </c>
      <c r="H2" s="1" t="n">
        <v>-25411</v>
      </c>
      <c r="I2" s="1" t="n">
        <v>13.0632</v>
      </c>
      <c r="K2" s="24" t="str">
        <f aca="false">IF(ISTEXT(L2),"OK","NOK")</f>
        <v>OK</v>
      </c>
      <c r="L2" s="24" t="str">
        <f aca="false">VLOOKUP(CONCATENATE(CALC!D7,CALC!D8,CALC!D9),A2:I26,2,0)</f>
        <v>86Z</v>
      </c>
      <c r="M2" s="1" t="n">
        <f aca="false">VLOOKUP(CONCATENATE(CALC!D7,CALC!D8,CALC!D9),A2:I26,3,0)</f>
        <v>50</v>
      </c>
      <c r="N2" s="1" t="n">
        <f aca="false">VLOOKUP(CONCATENATE(CALC!D7,CALC!D8,CALC!D9),A2:I26,4,0)</f>
        <v>20</v>
      </c>
      <c r="O2" s="1" t="n">
        <f aca="false">VLOOKUP(CONCATENATE(CALC!D7,CALC!D8,CALC!D9),A2:I26,5,0)</f>
        <v>0.0388259273103516</v>
      </c>
      <c r="P2" s="1" t="n">
        <f aca="false">VLOOKUP(CONCATENATE(CALC!D7,CALC!D8,CALC!D9),A2:I26,6,0)</f>
        <v>-19.1769</v>
      </c>
      <c r="Q2" s="1" t="n">
        <f aca="false">VLOOKUP(CONCATENATE(CALC!D7,CALC!D8,CALC!D9),A2:I26,7,0)</f>
        <v>-4.40209</v>
      </c>
      <c r="R2" s="1" t="n">
        <f aca="false">VLOOKUP(CONCATENATE(CALC!D7,CALC!D8,CALC!D9),A2:I26,8,0)</f>
        <v>4.97213</v>
      </c>
      <c r="S2" s="1" t="n">
        <f aca="false">VLOOKUP(CONCATENATE(CALC!D7,CALC!D8,CALC!D9),A2:I26,9,0)</f>
        <v>1.52769</v>
      </c>
    </row>
    <row r="3" customFormat="false" ht="12.8" hidden="false" customHeight="false" outlineLevel="0" collapsed="false">
      <c r="A3" s="1" t="str">
        <f aca="false">CONCATENATE(B3,C3,D3)</f>
        <v>AD1500</v>
      </c>
      <c r="B3" s="1" t="s">
        <v>30</v>
      </c>
      <c r="C3" s="1" t="n">
        <v>150</v>
      </c>
      <c r="D3" s="1" t="n">
        <v>0</v>
      </c>
      <c r="E3" s="1" t="n">
        <v>0.235</v>
      </c>
      <c r="F3" s="1" t="n">
        <v>-454.956</v>
      </c>
      <c r="G3" s="1" t="n">
        <v>-4.82024</v>
      </c>
      <c r="H3" s="1" t="n">
        <v>5.62359</v>
      </c>
      <c r="I3" s="1" t="n">
        <v>29.1164</v>
      </c>
      <c r="K3" s="24" t="str">
        <f aca="false">IF(ISTEXT(L3),"OK","NOK")</f>
        <v>OK</v>
      </c>
      <c r="L3" s="1" t="str">
        <f aca="false">VLOOKUP(CONCATENATE(CALC!D38,CALC!D39,CALC!D40),A3:I27,2,0)</f>
        <v>86Z</v>
      </c>
      <c r="M3" s="1" t="n">
        <f aca="false">VLOOKUP(CONCATENATE(CALC!D38,CALC!D39,CALC!D40),A3:I27,3,0)</f>
        <v>100</v>
      </c>
      <c r="N3" s="1" t="n">
        <f aca="false">VLOOKUP(CONCATENATE(CALC!D38,CALC!D39,CALC!D40),A3:I27,4,0)</f>
        <v>50</v>
      </c>
      <c r="O3" s="1" t="n">
        <f aca="false">VLOOKUP(CONCATENATE(CALC!D38,CALC!D39,CALC!D40),A3:I27,5,0)</f>
        <v>0.0725354468507427</v>
      </c>
      <c r="P3" s="1" t="n">
        <f aca="false">VLOOKUP(CONCATENATE(CALC!D38,CALC!D39,CALC!D40),A3:I27,6,0)</f>
        <v>-177134</v>
      </c>
      <c r="Q3" s="1" t="n">
        <f aca="false">VLOOKUP(CONCATENATE(CALC!D38,CALC!D39,CALC!D40),A3:I27,7,0)</f>
        <v>-20327.4</v>
      </c>
      <c r="R3" s="1" t="n">
        <f aca="false">VLOOKUP(CONCATENATE(CALC!D38,CALC!D39,CALC!D40),A3:I27,8,0)</f>
        <v>24143.2</v>
      </c>
      <c r="S3" s="1" t="n">
        <f aca="false">VLOOKUP(CONCATENATE(CALC!D38,CALC!D39,CALC!D40),A3:I27,9,0)</f>
        <v>6.01991</v>
      </c>
    </row>
    <row r="4" customFormat="false" ht="12.8" hidden="false" customHeight="false" outlineLevel="0" collapsed="false">
      <c r="A4" s="1" t="str">
        <f aca="false">CONCATENATE(B4,C4,D4)</f>
        <v>38Z330</v>
      </c>
      <c r="B4" s="1" t="s">
        <v>31</v>
      </c>
      <c r="C4" s="1" t="n">
        <v>33</v>
      </c>
      <c r="D4" s="1" t="n">
        <v>0</v>
      </c>
      <c r="E4" s="1" t="n">
        <v>0.0384</v>
      </c>
      <c r="F4" s="1" t="n">
        <v>-128.967</v>
      </c>
      <c r="G4" s="1" t="n">
        <v>-4.73503</v>
      </c>
      <c r="H4" s="1" t="n">
        <v>2.93437</v>
      </c>
      <c r="I4" s="1" t="n">
        <v>14.6871</v>
      </c>
    </row>
    <row r="5" customFormat="false" ht="12.8" hidden="false" customHeight="false" outlineLevel="0" collapsed="false">
      <c r="A5" s="1" t="str">
        <f aca="false">CONCATENATE(B5,C5,D5)</f>
        <v>45Z500</v>
      </c>
      <c r="B5" s="1" t="s">
        <v>32</v>
      </c>
      <c r="C5" s="1" t="n">
        <v>50</v>
      </c>
      <c r="D5" s="1" t="n">
        <v>0</v>
      </c>
      <c r="E5" s="1" t="n">
        <v>0.0524</v>
      </c>
      <c r="F5" s="1" t="n">
        <v>-52.0355</v>
      </c>
      <c r="G5" s="1" t="n">
        <v>-4.10718</v>
      </c>
      <c r="H5" s="1" t="n">
        <v>4.53381</v>
      </c>
      <c r="I5" s="1" t="n">
        <v>5.44371</v>
      </c>
    </row>
    <row r="6" customFormat="false" ht="12.8" hidden="false" customHeight="false" outlineLevel="0" collapsed="false">
      <c r="A6" s="1" t="str">
        <f aca="false">CONCATENATE(B6,C6,D6)</f>
        <v>55Z500</v>
      </c>
      <c r="B6" s="1" t="s">
        <v>33</v>
      </c>
      <c r="C6" s="1" t="n">
        <v>50</v>
      </c>
      <c r="D6" s="1" t="n">
        <v>0</v>
      </c>
      <c r="E6" s="1" t="n">
        <v>0.0552</v>
      </c>
      <c r="F6" s="1" t="n">
        <v>-47.4383</v>
      </c>
      <c r="G6" s="1" t="n">
        <v>-3.93954</v>
      </c>
      <c r="H6" s="1" t="n">
        <v>4.37061</v>
      </c>
      <c r="I6" s="1" t="n">
        <v>4.37061</v>
      </c>
      <c r="K6" s="0"/>
      <c r="L6" s="0"/>
      <c r="M6" s="0"/>
      <c r="N6" s="0"/>
      <c r="O6" s="0"/>
      <c r="P6" s="0"/>
      <c r="Q6" s="0"/>
      <c r="R6" s="0"/>
      <c r="S6" s="0"/>
    </row>
    <row r="7" customFormat="false" ht="12.8" hidden="false" customHeight="false" outlineLevel="0" collapsed="false">
      <c r="A7" s="1" t="str">
        <f aca="false">CONCATENATE(B7,C7,D7)</f>
        <v>78Z690</v>
      </c>
      <c r="B7" s="1" t="s">
        <v>34</v>
      </c>
      <c r="C7" s="1" t="n">
        <v>69</v>
      </c>
      <c r="D7" s="1" t="n">
        <v>0</v>
      </c>
      <c r="E7" s="1" t="n">
        <v>0.078</v>
      </c>
      <c r="F7" s="1" t="n">
        <v>-50.7469</v>
      </c>
      <c r="G7" s="1" t="n">
        <v>-3.37283</v>
      </c>
      <c r="H7" s="1" t="n">
        <v>4.11765</v>
      </c>
      <c r="I7" s="1" t="n">
        <v>6.75179</v>
      </c>
      <c r="K7" s="0"/>
      <c r="L7" s="0"/>
      <c r="M7" s="0"/>
      <c r="N7" s="0"/>
      <c r="O7" s="0"/>
      <c r="P7" s="0"/>
      <c r="Q7" s="0"/>
      <c r="R7" s="0"/>
      <c r="S7" s="0"/>
    </row>
    <row r="8" customFormat="false" ht="12.8" hidden="false" customHeight="false" outlineLevel="0" collapsed="false">
      <c r="A8" s="1" t="str">
        <f aca="false">CONCATENATE(B8,C8,D8)</f>
        <v>86Z5020</v>
      </c>
      <c r="B8" s="1" t="s">
        <v>2</v>
      </c>
      <c r="C8" s="1" t="n">
        <v>50</v>
      </c>
      <c r="D8" s="1" t="n">
        <v>20</v>
      </c>
      <c r="E8" s="0" t="n">
        <f aca="false">0.08697*SIN(PI()/180*(D8+6.5148))</f>
        <v>0.0388259273103516</v>
      </c>
      <c r="F8" s="1" t="n">
        <v>-19.1769</v>
      </c>
      <c r="G8" s="1" t="n">
        <v>-4.40209</v>
      </c>
      <c r="H8" s="1" t="n">
        <v>4.97213</v>
      </c>
      <c r="I8" s="1" t="n">
        <v>1.52769</v>
      </c>
    </row>
    <row r="9" customFormat="false" ht="12.8" hidden="false" customHeight="false" outlineLevel="0" collapsed="false">
      <c r="A9" s="1" t="str">
        <f aca="false">CONCATENATE(B9,C9,D9)</f>
        <v>86Z5035</v>
      </c>
      <c r="B9" s="1" t="s">
        <v>2</v>
      </c>
      <c r="C9" s="1" t="n">
        <v>50</v>
      </c>
      <c r="D9" s="1" t="n">
        <v>35</v>
      </c>
      <c r="E9" s="0" t="n">
        <f aca="false">0.08697*SIN(PI()/180*(D9+6.5148))</f>
        <v>0.0576448890433579</v>
      </c>
      <c r="F9" s="1" t="n">
        <v>-29.3402</v>
      </c>
      <c r="G9" s="1" t="n">
        <v>-2.77647</v>
      </c>
      <c r="H9" s="1" t="n">
        <v>2.89929</v>
      </c>
      <c r="I9" s="1" t="n">
        <v>3.74228</v>
      </c>
    </row>
    <row r="10" customFormat="false" ht="12.8" hidden="false" customHeight="false" outlineLevel="0" collapsed="false">
      <c r="A10" s="1" t="str">
        <f aca="false">CONCATENATE(B10,C10,D10)</f>
        <v>86Z5050</v>
      </c>
      <c r="B10" s="1" t="s">
        <v>2</v>
      </c>
      <c r="C10" s="1" t="n">
        <v>50</v>
      </c>
      <c r="D10" s="1" t="n">
        <v>50</v>
      </c>
      <c r="E10" s="0" t="n">
        <f aca="false">0.08697*SIN(PI()/180*(D10+6.5148))</f>
        <v>0.0725354468507427</v>
      </c>
      <c r="F10" s="1" t="n">
        <v>63.1978</v>
      </c>
      <c r="G10" s="1" t="n">
        <v>3.18194</v>
      </c>
      <c r="H10" s="1" t="n">
        <v>-3.47779</v>
      </c>
      <c r="I10" s="1" t="n">
        <v>8.9961</v>
      </c>
    </row>
    <row r="11" customFormat="false" ht="12.8" hidden="false" customHeight="false" outlineLevel="0" collapsed="false">
      <c r="A11" s="1" t="str">
        <f aca="false">CONCATENATE(B11,C11,D11)</f>
        <v>86Z5030</v>
      </c>
      <c r="B11" s="1" t="s">
        <v>2</v>
      </c>
      <c r="C11" s="1" t="n">
        <v>50</v>
      </c>
      <c r="D11" s="1" t="n">
        <v>30</v>
      </c>
      <c r="E11" s="0" t="n">
        <f aca="false">0.08697*SIN(PI()/180*(D11+6.5148))</f>
        <v>0.0517497947706528</v>
      </c>
      <c r="F11" s="1" t="n">
        <v>-63.1895</v>
      </c>
      <c r="G11" s="1" t="n">
        <v>-9.13362</v>
      </c>
      <c r="H11" s="1" t="n">
        <v>11.1014</v>
      </c>
      <c r="I11" s="1" t="n">
        <v>3.02599</v>
      </c>
    </row>
    <row r="12" customFormat="false" ht="12.8" hidden="false" customHeight="false" outlineLevel="0" collapsed="false">
      <c r="A12" s="1" t="str">
        <f aca="false">CONCATENATE(B12,C12,D12)</f>
        <v>86Z5040</v>
      </c>
      <c r="B12" s="1" t="s">
        <v>2</v>
      </c>
      <c r="C12" s="1" t="n">
        <v>50</v>
      </c>
      <c r="D12" s="1" t="n">
        <v>40</v>
      </c>
      <c r="E12" s="0" t="n">
        <f aca="false">0.08697*SIN(PI()/180*(D12+6.5148))</f>
        <v>0.0631012709035074</v>
      </c>
      <c r="F12" s="1" t="n">
        <v>-91.5519</v>
      </c>
      <c r="G12" s="1" t="n">
        <v>-6.01158</v>
      </c>
      <c r="H12" s="1" t="n">
        <v>5.38897</v>
      </c>
      <c r="I12" s="1" t="n">
        <v>4.84507</v>
      </c>
    </row>
    <row r="13" customFormat="false" ht="12.8" hidden="false" customHeight="false" outlineLevel="0" collapsed="false">
      <c r="A13" s="1" t="str">
        <f aca="false">CONCATENATE(B13,C13,D13)</f>
        <v>86Z7520</v>
      </c>
      <c r="B13" s="1" t="s">
        <v>2</v>
      </c>
      <c r="C13" s="1" t="n">
        <v>75</v>
      </c>
      <c r="D13" s="1" t="n">
        <v>20</v>
      </c>
      <c r="E13" s="0" t="n">
        <f aca="false">0.08697*SIN(PI()/180*(D13+6.5148))</f>
        <v>0.0388259273103516</v>
      </c>
      <c r="F13" s="1" t="n">
        <v>10.7093</v>
      </c>
      <c r="G13" s="1" t="n">
        <v>4.13857</v>
      </c>
      <c r="H13" s="1" t="n">
        <v>-4.37901</v>
      </c>
      <c r="I13" s="1" t="n">
        <v>1.038</v>
      </c>
    </row>
    <row r="14" customFormat="false" ht="12.8" hidden="false" customHeight="false" outlineLevel="0" collapsed="false">
      <c r="A14" s="1" t="str">
        <f aca="false">CONCATENATE(B14,C14,D14)</f>
        <v>86Z7535</v>
      </c>
      <c r="B14" s="1" t="s">
        <v>2</v>
      </c>
      <c r="C14" s="1" t="n">
        <v>75</v>
      </c>
      <c r="D14" s="1" t="n">
        <v>35</v>
      </c>
      <c r="E14" s="0" t="n">
        <f aca="false">0.08697*SIN(PI()/180*(D14+6.5148))</f>
        <v>0.0576448890433579</v>
      </c>
      <c r="F14" s="1" t="n">
        <v>844.871</v>
      </c>
      <c r="G14" s="1" t="n">
        <v>149.175</v>
      </c>
      <c r="H14" s="1" t="n">
        <v>-179.89</v>
      </c>
      <c r="I14" s="1" t="n">
        <v>3.19785</v>
      </c>
    </row>
    <row r="15" customFormat="false" ht="12.8" hidden="false" customHeight="false" outlineLevel="0" collapsed="false">
      <c r="A15" s="1" t="str">
        <f aca="false">CONCATENATE(B15,C15,D15)</f>
        <v>86Z7550</v>
      </c>
      <c r="B15" s="1" t="s">
        <v>2</v>
      </c>
      <c r="C15" s="1" t="n">
        <v>75</v>
      </c>
      <c r="D15" s="1" t="n">
        <v>50</v>
      </c>
      <c r="E15" s="0" t="n">
        <f aca="false">0.08697*SIN(PI()/180*(D15+6.5148))</f>
        <v>0.0725354468507427</v>
      </c>
      <c r="F15" s="1" t="n">
        <v>1072500</v>
      </c>
      <c r="G15" s="1" t="n">
        <v>67392.6</v>
      </c>
      <c r="H15" s="1" t="n">
        <v>-67731.4</v>
      </c>
      <c r="I15" s="1" t="n">
        <v>7.99378</v>
      </c>
    </row>
    <row r="16" customFormat="false" ht="12.8" hidden="false" customHeight="false" outlineLevel="0" collapsed="false">
      <c r="A16" s="1" t="str">
        <f aca="false">CONCATENATE(B16,C16,D16)</f>
        <v>86Z7530</v>
      </c>
      <c r="B16" s="1" t="s">
        <v>2</v>
      </c>
      <c r="C16" s="1" t="n">
        <v>75</v>
      </c>
      <c r="D16" s="1" t="n">
        <v>30</v>
      </c>
      <c r="E16" s="0" t="n">
        <f aca="false">0.08697*SIN(PI()/180*(D16+6.5148))</f>
        <v>0.0517497947706528</v>
      </c>
      <c r="F16" s="1" t="n">
        <v>-16.0608</v>
      </c>
      <c r="G16" s="1" t="n">
        <v>-3.69488</v>
      </c>
      <c r="H16" s="1" t="n">
        <v>4.59553</v>
      </c>
      <c r="I16" s="1" t="n">
        <v>2.22837</v>
      </c>
    </row>
    <row r="17" customFormat="false" ht="12.8" hidden="false" customHeight="false" outlineLevel="0" collapsed="false">
      <c r="A17" s="1" t="str">
        <f aca="false">CONCATENATE(B17,C17,D17)</f>
        <v>86Z7540</v>
      </c>
      <c r="B17" s="1" t="s">
        <v>2</v>
      </c>
      <c r="C17" s="1" t="n">
        <v>75</v>
      </c>
      <c r="D17" s="1" t="n">
        <v>40</v>
      </c>
      <c r="E17" s="0" t="n">
        <f aca="false">0.08697*SIN(PI()/180*(D17+6.5148))</f>
        <v>0.0631012709035074</v>
      </c>
      <c r="F17" s="1" t="n">
        <v>-11.7406</v>
      </c>
      <c r="G17" s="1" t="n">
        <v>-1.43065</v>
      </c>
      <c r="H17" s="1" t="n">
        <v>1.60298</v>
      </c>
      <c r="I17" s="1" t="n">
        <v>4.43713</v>
      </c>
    </row>
    <row r="18" customFormat="false" ht="12.8" hidden="false" customHeight="false" outlineLevel="0" collapsed="false">
      <c r="A18" s="1" t="str">
        <f aca="false">CONCATENATE(B18,C18,D18)</f>
        <v>86Z10020</v>
      </c>
      <c r="B18" s="1" t="s">
        <v>2</v>
      </c>
      <c r="C18" s="1" t="n">
        <v>100</v>
      </c>
      <c r="D18" s="1" t="n">
        <v>20</v>
      </c>
      <c r="E18" s="0" t="n">
        <f aca="false">0.08697*SIN(PI()/180*(D18+6.5148))</f>
        <v>0.0388259273103516</v>
      </c>
      <c r="F18" s="1" t="n">
        <v>77058.5</v>
      </c>
      <c r="G18" s="1" t="n">
        <v>53825.3</v>
      </c>
      <c r="H18" s="1" t="n">
        <v>-65700.7</v>
      </c>
      <c r="I18" s="1" t="n">
        <v>0.74872</v>
      </c>
    </row>
    <row r="19" customFormat="false" ht="12.8" hidden="false" customHeight="false" outlineLevel="0" collapsed="false">
      <c r="A19" s="1" t="str">
        <f aca="false">CONCATENATE(B19,C19,D19)</f>
        <v>86Z10035</v>
      </c>
      <c r="B19" s="1" t="s">
        <v>2</v>
      </c>
      <c r="C19" s="1" t="n">
        <v>100</v>
      </c>
      <c r="D19" s="1" t="n">
        <v>35</v>
      </c>
      <c r="E19" s="0" t="n">
        <f aca="false">0.08697*SIN(PI()/180*(D19+6.5148))</f>
        <v>0.0576448890433579</v>
      </c>
      <c r="F19" s="1" t="n">
        <v>-154707</v>
      </c>
      <c r="G19" s="1" t="n">
        <v>-33188.8</v>
      </c>
      <c r="H19" s="1" t="n">
        <v>36204.5</v>
      </c>
      <c r="I19" s="1" t="n">
        <v>2.06327</v>
      </c>
    </row>
    <row r="20" customFormat="false" ht="12.8" hidden="false" customHeight="false" outlineLevel="0" collapsed="false">
      <c r="A20" s="1" t="str">
        <f aca="false">CONCATENATE(B20,C20,D20)</f>
        <v>86Z10050</v>
      </c>
      <c r="B20" s="1" t="s">
        <v>2</v>
      </c>
      <c r="C20" s="1" t="n">
        <v>100</v>
      </c>
      <c r="D20" s="1" t="n">
        <v>50</v>
      </c>
      <c r="E20" s="0" t="n">
        <f aca="false">0.08697*SIN(PI()/180*(D20+6.5148))</f>
        <v>0.0725354468507427</v>
      </c>
      <c r="F20" s="1" t="n">
        <v>-177134</v>
      </c>
      <c r="G20" s="1" t="n">
        <v>-20327.4</v>
      </c>
      <c r="H20" s="1" t="n">
        <v>24143.2</v>
      </c>
      <c r="I20" s="1" t="n">
        <v>6.01991</v>
      </c>
    </row>
    <row r="21" customFormat="false" ht="12.8" hidden="false" customHeight="false" outlineLevel="0" collapsed="false">
      <c r="A21" s="1" t="str">
        <f aca="false">CONCATENATE(B21,C21,D21)</f>
        <v>86Z10030</v>
      </c>
      <c r="B21" s="1" t="s">
        <v>2</v>
      </c>
      <c r="C21" s="1" t="n">
        <v>100</v>
      </c>
      <c r="D21" s="1" t="n">
        <v>30</v>
      </c>
      <c r="E21" s="0" t="n">
        <f aca="false">0.08697*SIN(PI()/180*(D21+6.5148))</f>
        <v>0.0517497947706528</v>
      </c>
      <c r="F21" s="1" t="n">
        <v>-3.80244</v>
      </c>
      <c r="G21" s="1" t="n">
        <v>-1.16626</v>
      </c>
      <c r="H21" s="1" t="n">
        <v>1.29218</v>
      </c>
      <c r="I21" s="1" t="n">
        <v>1.47626</v>
      </c>
    </row>
    <row r="22" customFormat="false" ht="12.8" hidden="false" customHeight="false" outlineLevel="0" collapsed="false">
      <c r="A22" s="1" t="str">
        <f aca="false">CONCATENATE(B22,C22,D22)</f>
        <v>86Z10040</v>
      </c>
      <c r="B22" s="1" t="s">
        <v>2</v>
      </c>
      <c r="C22" s="1" t="n">
        <v>100</v>
      </c>
      <c r="D22" s="1" t="n">
        <v>40</v>
      </c>
      <c r="E22" s="0" t="n">
        <f aca="false">0.08697*SIN(PI()/180*(D22+6.5148))</f>
        <v>0.0631012709035074</v>
      </c>
      <c r="F22" s="1" t="n">
        <v>7.04184</v>
      </c>
      <c r="G22" s="1" t="n">
        <v>1.40799</v>
      </c>
      <c r="H22" s="1" t="n">
        <v>-1.75592</v>
      </c>
      <c r="I22" s="1" t="n">
        <v>3.11382</v>
      </c>
    </row>
    <row r="23" customFormat="false" ht="12.8" hidden="false" customHeight="false" outlineLevel="0" collapsed="false">
      <c r="A23" s="1" t="str">
        <f aca="false">CONCATENATE(B23,C23,D23)</f>
        <v>109Z1250</v>
      </c>
      <c r="B23" s="1" t="s">
        <v>35</v>
      </c>
      <c r="C23" s="1" t="n">
        <v>125</v>
      </c>
      <c r="D23" s="1" t="n">
        <v>0</v>
      </c>
      <c r="E23" s="1" t="n">
        <v>0.126</v>
      </c>
      <c r="F23" s="1" t="n">
        <v>-233889</v>
      </c>
      <c r="G23" s="1" t="n">
        <v>-19491.8</v>
      </c>
      <c r="H23" s="1" t="n">
        <v>25418.3</v>
      </c>
      <c r="I23" s="1" t="n">
        <v>7.31359</v>
      </c>
    </row>
    <row r="24" customFormat="false" ht="12.8" hidden="false" customHeight="false" outlineLevel="0" collapsed="false">
      <c r="A24" s="1" t="str">
        <f aca="false">CONCATENATE(B24,C24,D24)</f>
        <v>120Z700</v>
      </c>
      <c r="B24" s="1" t="s">
        <v>36</v>
      </c>
      <c r="C24" s="1" t="n">
        <v>70</v>
      </c>
      <c r="D24" s="1" t="n">
        <v>0</v>
      </c>
      <c r="E24" s="1" t="n">
        <v>0.12</v>
      </c>
      <c r="F24" s="1" t="n">
        <v>-1848920000</v>
      </c>
      <c r="G24" s="1" t="n">
        <v>-38618800</v>
      </c>
      <c r="H24" s="1" t="n">
        <v>46706500</v>
      </c>
      <c r="I24" s="1" t="n">
        <v>14.2041</v>
      </c>
    </row>
    <row r="25" customFormat="false" ht="12.8" hidden="false" customHeight="false" outlineLevel="0" collapsed="false">
      <c r="A25" s="1" t="str">
        <f aca="false">CONCATENATE(B25,C25,D25)</f>
        <v>120Z1000</v>
      </c>
      <c r="B25" s="1" t="s">
        <v>36</v>
      </c>
      <c r="C25" s="1" t="n">
        <v>100</v>
      </c>
      <c r="D25" s="1" t="n">
        <v>0</v>
      </c>
      <c r="E25" s="1" t="n">
        <v>0.12</v>
      </c>
      <c r="F25" s="1" t="n">
        <v>-969633000</v>
      </c>
      <c r="G25" s="1" t="n">
        <v>-37960300</v>
      </c>
      <c r="H25" s="1" t="n">
        <v>45968600</v>
      </c>
      <c r="I25" s="1" t="n">
        <v>10.7306</v>
      </c>
    </row>
    <row r="26" customFormat="false" ht="12.8" hidden="false" customHeight="false" outlineLevel="0" collapsed="false">
      <c r="A26" s="1" t="str">
        <f aca="false">CONCATENATE(B26,C26,D26)</f>
        <v>120Z2000</v>
      </c>
      <c r="B26" s="1" t="s">
        <v>36</v>
      </c>
      <c r="C26" s="1" t="n">
        <v>200</v>
      </c>
      <c r="D26" s="1" t="n">
        <v>0</v>
      </c>
      <c r="E26" s="1" t="n">
        <v>0.12</v>
      </c>
      <c r="F26" s="1" t="n">
        <v>-225487000</v>
      </c>
      <c r="G26" s="1" t="n">
        <v>-30293900</v>
      </c>
      <c r="H26" s="1" t="n">
        <v>38075700</v>
      </c>
      <c r="I26" s="1" t="n">
        <v>4.58184</v>
      </c>
    </row>
    <row r="32" customFormat="false" ht="12.8" hidden="false" customHeight="false" outlineLevel="0" collapsed="false">
      <c r="A32" s="1" t="s">
        <v>29</v>
      </c>
      <c r="B32" s="1" t="s">
        <v>30</v>
      </c>
      <c r="C32" s="1" t="s">
        <v>31</v>
      </c>
      <c r="D32" s="1" t="s">
        <v>32</v>
      </c>
      <c r="E32" s="1" t="s">
        <v>33</v>
      </c>
      <c r="F32" s="1" t="s">
        <v>34</v>
      </c>
      <c r="G32" s="1" t="s">
        <v>2</v>
      </c>
      <c r="H32" s="1" t="s">
        <v>35</v>
      </c>
      <c r="I32" s="1" t="s">
        <v>36</v>
      </c>
    </row>
    <row r="33" customFormat="false" ht="12.8" hidden="false" customHeight="false" outlineLevel="0" collapsed="false">
      <c r="A33" s="1" t="n">
        <v>150</v>
      </c>
      <c r="B33" s="1" t="n">
        <v>150</v>
      </c>
      <c r="C33" s="1" t="n">
        <v>33</v>
      </c>
      <c r="D33" s="1" t="n">
        <v>50</v>
      </c>
      <c r="E33" s="1" t="n">
        <v>50</v>
      </c>
      <c r="F33" s="1" t="n">
        <v>69</v>
      </c>
      <c r="G33" s="1" t="n">
        <v>50</v>
      </c>
      <c r="H33" s="1" t="n">
        <v>125</v>
      </c>
      <c r="I33" s="1" t="n">
        <v>70</v>
      </c>
    </row>
    <row r="34" customFormat="false" ht="12.8" hidden="false" customHeight="false" outlineLevel="0" collapsed="false">
      <c r="G34" s="1" t="n">
        <v>75</v>
      </c>
      <c r="I34" s="1" t="n">
        <v>100</v>
      </c>
    </row>
    <row r="35" customFormat="false" ht="12.8" hidden="false" customHeight="false" outlineLevel="0" collapsed="false">
      <c r="G35" s="1" t="n">
        <v>100</v>
      </c>
      <c r="I35" s="1" t="n">
        <v>200</v>
      </c>
    </row>
    <row r="39" customFormat="false" ht="12.8" hidden="false" customHeight="false" outlineLevel="0" collapsed="false">
      <c r="A39" s="1" t="n">
        <v>0</v>
      </c>
      <c r="B39" s="1" t="n">
        <v>0</v>
      </c>
      <c r="C39" s="1" t="n">
        <v>0</v>
      </c>
      <c r="D39" s="1" t="n">
        <v>0</v>
      </c>
      <c r="E39" s="1" t="n">
        <v>0</v>
      </c>
      <c r="F39" s="1" t="n">
        <v>0</v>
      </c>
      <c r="G39" s="1" t="n">
        <v>20</v>
      </c>
      <c r="H39" s="1" t="n">
        <v>0</v>
      </c>
      <c r="I39" s="1" t="n">
        <v>0</v>
      </c>
    </row>
    <row r="40" customFormat="false" ht="12.8" hidden="false" customHeight="false" outlineLevel="0" collapsed="false">
      <c r="G40" s="1" t="n">
        <v>30</v>
      </c>
    </row>
    <row r="41" customFormat="false" ht="12.8" hidden="false" customHeight="false" outlineLevel="0" collapsed="false">
      <c r="G41" s="1" t="n">
        <v>35</v>
      </c>
    </row>
    <row r="42" customFormat="false" ht="12.8" hidden="false" customHeight="false" outlineLevel="0" collapsed="false">
      <c r="G42" s="1" t="n">
        <v>40</v>
      </c>
    </row>
    <row r="43" customFormat="false" ht="12.8" hidden="false" customHeight="false" outlineLevel="0" collapsed="false">
      <c r="G43" s="1" t="n">
        <v>50</v>
      </c>
    </row>
  </sheetData>
  <sheetProtection sheet="true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803</TotalTime>
  <Application>LibreOffice/24.8.1.2$Linux_X86_64 LibreOffice_project/87fa9aec1a63e70835390b81c40bb8993f1d4ff6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2024-09-23T12:16:29Z</dcterms:created>
  <dc:creator/>
  <dc:description/>
  <dc:language>hu-HU</dc:language>
  <cp:lastModifiedBy/>
  <dcterms:modified xsi:type="dcterms:W3CDTF">2024-09-26T19:31:35Z</dcterms:modified>
  <cp:revision>34</cp:revision>
  <dc:subject/>
  <dc:title/>
</cp:coreProperties>
</file>